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690" windowWidth="26670" windowHeight="3750"/>
  </bookViews>
  <sheets>
    <sheet name="House Leakage calculator" sheetId="1" r:id="rId1"/>
  </sheets>
  <definedNames>
    <definedName name="aaa" localSheetId="0">#REF!</definedName>
    <definedName name="aaa">#REF!</definedName>
    <definedName name="Air_Flow">#REF!</definedName>
    <definedName name="Air_speed">#REF!</definedName>
    <definedName name="befre">#REF!</definedName>
    <definedName name="Bess_Labs">#REF!</definedName>
    <definedName name="Construction">#REF!</definedName>
    <definedName name="dischage2">#REF!</definedName>
    <definedName name="Discharge">#REF!</definedName>
    <definedName name="Drive">#REF!</definedName>
    <definedName name="E.E.R">#REF!</definedName>
    <definedName name="Energy">#REF!</definedName>
    <definedName name="Manufacterer">#REF!</definedName>
    <definedName name="Model">#REF!</definedName>
    <definedName name="Operating">#REF!</definedName>
    <definedName name="Overall">#REF!</definedName>
    <definedName name="Shutter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C25" i="1" l="1"/>
  <c r="D29" i="1" l="1"/>
  <c r="C27" i="1"/>
  <c r="C28" i="1"/>
  <c r="C18" i="1"/>
  <c r="C15" i="1"/>
  <c r="C14" i="1"/>
  <c r="C13" i="1"/>
  <c r="H17" i="1" l="1"/>
  <c r="D17" i="1"/>
  <c r="C31" i="1" l="1"/>
  <c r="D31" i="1" s="1"/>
  <c r="C29" i="1"/>
  <c r="C16" i="1"/>
  <c r="E17" i="1" l="1"/>
  <c r="F17" i="1" s="1"/>
  <c r="I17" i="1" s="1"/>
  <c r="J17" i="1" s="1"/>
  <c r="K17" i="1" s="1"/>
  <c r="C19" i="1" s="1"/>
  <c r="C20" i="1" s="1"/>
  <c r="C32" i="1" l="1"/>
  <c r="D32" i="1" s="1"/>
  <c r="D20" i="1"/>
  <c r="C33" i="1"/>
  <c r="C36" i="1" l="1"/>
  <c r="D36" i="1" s="1"/>
  <c r="D33" i="1"/>
  <c r="C35" i="1"/>
  <c r="D35" i="1" s="1"/>
</calcChain>
</file>

<file path=xl/sharedStrings.xml><?xml version="1.0" encoding="utf-8"?>
<sst xmlns="http://schemas.openxmlformats.org/spreadsheetml/2006/main" count="41" uniqueCount="38">
  <si>
    <t>Enter Green Values (do not leave blank)</t>
  </si>
  <si>
    <t xml:space="preserve"> </t>
  </si>
  <si>
    <t>Minimum Ventilation Inlet Opening Requirements:</t>
  </si>
  <si>
    <t>Percentage of air that will entering through inlets</t>
  </si>
  <si>
    <t>house ft2</t>
  </si>
  <si>
    <t>fan cfm</t>
  </si>
  <si>
    <t>density of air</t>
  </si>
  <si>
    <t>pressure</t>
  </si>
  <si>
    <t>ELA</t>
  </si>
  <si>
    <t>ELA - ft2</t>
  </si>
  <si>
    <t>Number of air inlets to be used</t>
  </si>
  <si>
    <t>Poultry House Leakage Test:</t>
  </si>
  <si>
    <t>Michael Czarick (mczarick@uga.edu)</t>
  </si>
  <si>
    <t xml:space="preserve">This spreadsheet is intended to illustrate how poultry house tightness can be estimated </t>
  </si>
  <si>
    <t xml:space="preserve"> house tightness will determine the amount of fresh air brought in by minimum</t>
  </si>
  <si>
    <t>though the use of a static pressure test.   The spreadsheet will also illustrate how poultry</t>
  </si>
  <si>
    <t xml:space="preserve">ventilation fans(s) that will enter through a houses inlets relative to that entering </t>
  </si>
  <si>
    <t>but rather estimates</t>
  </si>
  <si>
    <t>through cracks (unplanned openings). The spreadsheet will not provide precise values,</t>
  </si>
  <si>
    <t>The University of Georgia - Department of Poultry Science</t>
  </si>
  <si>
    <t>consider using fewer or a lower capacity test fans.)</t>
  </si>
  <si>
    <t>House length (m)</t>
  </si>
  <si>
    <t>House width (m)</t>
  </si>
  <si>
    <t>Static pressure measured (Pa)</t>
  </si>
  <si>
    <t>Relative leakage area (m2 per 1,000 m2 of house floor space)</t>
  </si>
  <si>
    <t>Minimum ventilation fan capacity (cmh)</t>
  </si>
  <si>
    <t>Maximum air inlet height/opening (cm)</t>
  </si>
  <si>
    <t>Air inlet length (cm)</t>
  </si>
  <si>
    <t xml:space="preserve">Total house leakage area </t>
  </si>
  <si>
    <t>Total side wall air inlet area</t>
  </si>
  <si>
    <t>Metric units</t>
  </si>
  <si>
    <t>English units</t>
  </si>
  <si>
    <t xml:space="preserve">Total required opening area for specified fan(s) @ 0.10" </t>
  </si>
  <si>
    <t>Total required inlet area @ 0.10"</t>
  </si>
  <si>
    <t>Approximate required air inlet opening size/height</t>
  </si>
  <si>
    <t>Total fan capacity used in leakage test (cmh @ 25 Pa)</t>
  </si>
  <si>
    <t xml:space="preserve">(For the best accuracy if the static pressure obtained during house testing exceeds 65 Pa,  </t>
  </si>
  <si>
    <t>Poultry House Leakage Estimator -  2014 (metric) 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</si>
</sst>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F400]h:mm:ss\ AM/PM"/>
    <numFmt numFmtId="165" formatCode="0.0"/>
    <numFmt numFmtId="166" formatCode="#.#\ &quot;ft&quot;"/>
    <numFmt numFmtId="167" formatCode="#,###\ &quot;cfm&quot;"/>
    <numFmt numFmtId="168" formatCode="#.##\ &quot;in&quot;"/>
    <numFmt numFmtId="169" formatCode="#.##\ &quot;ft2&quot;"/>
    <numFmt numFmtId="170" formatCode="#.##\ &quot;m2&quot;"/>
    <numFmt numFmtId="171" formatCode="#.##\ &quot;cm&quot;"/>
  </numFmts>
  <fonts count="15" x14ac:knownFonts="1">
    <font>
      <sz val="10"/>
      <name val="Arial"/>
    </font>
    <font>
      <b/>
      <i/>
      <sz val="26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rgb="FF00B050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164" fontId="0" fillId="0" borderId="0"/>
    <xf numFmtId="0" fontId="4" fillId="0" borderId="0"/>
    <xf numFmtId="0" fontId="4" fillId="0" borderId="0"/>
  </cellStyleXfs>
  <cellXfs count="63">
    <xf numFmtId="164" fontId="0" fillId="0" borderId="0" xfId="0"/>
    <xf numFmtId="164" fontId="1" fillId="0" borderId="0" xfId="0" applyFont="1"/>
    <xf numFmtId="164" fontId="2" fillId="0" borderId="0" xfId="0" applyFont="1"/>
    <xf numFmtId="2" fontId="0" fillId="0" borderId="0" xfId="0" applyNumberFormat="1"/>
    <xf numFmtId="164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3" fillId="0" borderId="0" xfId="0" applyFont="1"/>
    <xf numFmtId="2" fontId="4" fillId="0" borderId="0" xfId="0" applyNumberFormat="1" applyFont="1" applyAlignment="1">
      <alignment horizontal="center"/>
    </xf>
    <xf numFmtId="164" fontId="5" fillId="0" borderId="0" xfId="0" applyFont="1"/>
    <xf numFmtId="164" fontId="6" fillId="0" borderId="0" xfId="0" applyFont="1"/>
    <xf numFmtId="164" fontId="4" fillId="0" borderId="0" xfId="0" applyFont="1"/>
    <xf numFmtId="164" fontId="7" fillId="0" borderId="1" xfId="0" applyFont="1" applyBorder="1"/>
    <xf numFmtId="164" fontId="8" fillId="0" borderId="2" xfId="0" applyFont="1" applyBorder="1"/>
    <xf numFmtId="164" fontId="0" fillId="0" borderId="0" xfId="0" applyProtection="1">
      <protection hidden="1"/>
    </xf>
    <xf numFmtId="2" fontId="0" fillId="0" borderId="0" xfId="0" applyNumberFormat="1" applyProtection="1">
      <protection hidden="1"/>
    </xf>
    <xf numFmtId="164" fontId="8" fillId="0" borderId="3" xfId="0" applyFont="1" applyBorder="1"/>
    <xf numFmtId="164" fontId="12" fillId="0" borderId="0" xfId="0" applyFont="1"/>
    <xf numFmtId="165" fontId="10" fillId="0" borderId="0" xfId="0" applyNumberFormat="1" applyFont="1" applyBorder="1" applyProtection="1">
      <protection hidden="1"/>
    </xf>
    <xf numFmtId="165" fontId="13" fillId="0" borderId="0" xfId="0" applyNumberFormat="1" applyFont="1"/>
    <xf numFmtId="164" fontId="8" fillId="0" borderId="5" xfId="0" applyFont="1" applyBorder="1"/>
    <xf numFmtId="164" fontId="8" fillId="0" borderId="6" xfId="0" applyFont="1" applyBorder="1"/>
    <xf numFmtId="164" fontId="8" fillId="0" borderId="7" xfId="0" applyFont="1" applyBorder="1"/>
    <xf numFmtId="164" fontId="8" fillId="0" borderId="8" xfId="0" applyFont="1" applyBorder="1"/>
    <xf numFmtId="164" fontId="8" fillId="0" borderId="9" xfId="0" applyFont="1" applyBorder="1"/>
    <xf numFmtId="166" fontId="8" fillId="0" borderId="10" xfId="0" applyNumberFormat="1" applyFont="1" applyBorder="1" applyProtection="1">
      <protection locked="0"/>
    </xf>
    <xf numFmtId="167" fontId="8" fillId="0" borderId="10" xfId="0" applyNumberFormat="1" applyFont="1" applyBorder="1" applyProtection="1">
      <protection locked="0"/>
    </xf>
    <xf numFmtId="1" fontId="8" fillId="0" borderId="10" xfId="0" applyNumberFormat="1" applyFont="1" applyBorder="1" applyProtection="1">
      <protection locked="0"/>
    </xf>
    <xf numFmtId="169" fontId="10" fillId="0" borderId="11" xfId="0" applyNumberFormat="1" applyFont="1" applyBorder="1" applyProtection="1">
      <protection hidden="1"/>
    </xf>
    <xf numFmtId="170" fontId="10" fillId="0" borderId="11" xfId="0" applyNumberFormat="1" applyFont="1" applyBorder="1"/>
    <xf numFmtId="164" fontId="8" fillId="0" borderId="4" xfId="0" applyFont="1" applyBorder="1" applyAlignment="1">
      <alignment horizontal="center"/>
    </xf>
    <xf numFmtId="167" fontId="8" fillId="0" borderId="12" xfId="0" applyNumberFormat="1" applyFont="1" applyBorder="1" applyProtection="1">
      <protection locked="0"/>
    </xf>
    <xf numFmtId="1" fontId="9" fillId="0" borderId="10" xfId="0" applyNumberFormat="1" applyFont="1" applyBorder="1" applyProtection="1">
      <protection locked="0"/>
    </xf>
    <xf numFmtId="168" fontId="14" fillId="0" borderId="10" xfId="0" applyNumberFormat="1" applyFont="1" applyBorder="1" applyProtection="1">
      <protection locked="0"/>
    </xf>
    <xf numFmtId="170" fontId="10" fillId="0" borderId="10" xfId="0" applyNumberFormat="1" applyFont="1" applyBorder="1"/>
    <xf numFmtId="168" fontId="10" fillId="0" borderId="11" xfId="0" applyNumberFormat="1" applyFont="1" applyBorder="1" applyProtection="1">
      <protection hidden="1"/>
    </xf>
    <xf numFmtId="171" fontId="10" fillId="0" borderId="11" xfId="0" applyNumberFormat="1" applyFont="1" applyBorder="1"/>
    <xf numFmtId="165" fontId="8" fillId="0" borderId="4" xfId="0" applyNumberFormat="1" applyFont="1" applyBorder="1" applyAlignment="1">
      <alignment horizontal="center"/>
    </xf>
    <xf numFmtId="166" fontId="8" fillId="0" borderId="13" xfId="0" applyNumberFormat="1" applyFont="1" applyBorder="1" applyProtection="1">
      <protection locked="0"/>
    </xf>
    <xf numFmtId="2" fontId="8" fillId="0" borderId="4" xfId="0" applyNumberFormat="1" applyFont="1" applyBorder="1" applyAlignment="1">
      <alignment horizontal="center"/>
    </xf>
    <xf numFmtId="170" fontId="10" fillId="0" borderId="13" xfId="0" applyNumberFormat="1" applyFont="1" applyBorder="1"/>
    <xf numFmtId="169" fontId="10" fillId="0" borderId="13" xfId="0" applyNumberFormat="1" applyFont="1" applyBorder="1" applyProtection="1">
      <protection hidden="1"/>
    </xf>
    <xf numFmtId="164" fontId="8" fillId="0" borderId="16" xfId="0" applyFont="1" applyBorder="1"/>
    <xf numFmtId="169" fontId="10" fillId="0" borderId="17" xfId="0" applyNumberFormat="1" applyFont="1" applyBorder="1" applyProtection="1">
      <protection hidden="1"/>
    </xf>
    <xf numFmtId="170" fontId="10" fillId="0" borderId="14" xfId="0" applyNumberFormat="1" applyFont="1" applyBorder="1"/>
    <xf numFmtId="165" fontId="10" fillId="0" borderId="18" xfId="0" applyNumberFormat="1" applyFont="1" applyBorder="1" applyProtection="1">
      <protection hidden="1"/>
    </xf>
    <xf numFmtId="165" fontId="13" fillId="0" borderId="19" xfId="0" applyNumberFormat="1" applyFont="1" applyBorder="1"/>
    <xf numFmtId="169" fontId="10" fillId="0" borderId="20" xfId="0" applyNumberFormat="1" applyFont="1" applyBorder="1" applyProtection="1">
      <protection hidden="1"/>
    </xf>
    <xf numFmtId="170" fontId="10" fillId="0" borderId="15" xfId="0" applyNumberFormat="1" applyFont="1" applyBorder="1"/>
    <xf numFmtId="9" fontId="10" fillId="0" borderId="13" xfId="0" applyNumberFormat="1" applyFont="1" applyBorder="1" applyProtection="1">
      <protection hidden="1"/>
    </xf>
    <xf numFmtId="9" fontId="10" fillId="0" borderId="20" xfId="0" applyNumberFormat="1" applyFont="1" applyBorder="1"/>
    <xf numFmtId="164" fontId="8" fillId="0" borderId="1" xfId="0" applyFont="1" applyBorder="1"/>
    <xf numFmtId="165" fontId="11" fillId="0" borderId="21" xfId="0" applyNumberFormat="1" applyFont="1" applyBorder="1" applyProtection="1">
      <protection hidden="1"/>
    </xf>
    <xf numFmtId="165" fontId="10" fillId="0" borderId="22" xfId="0" applyNumberFormat="1" applyFont="1" applyBorder="1"/>
    <xf numFmtId="168" fontId="8" fillId="0" borderId="15" xfId="0" applyNumberFormat="1" applyFont="1" applyBorder="1" applyProtection="1">
      <protection locked="0"/>
    </xf>
    <xf numFmtId="2" fontId="10" fillId="0" borderId="12" xfId="0" applyNumberFormat="1" applyFont="1" applyBorder="1" applyProtection="1">
      <protection hidden="1"/>
    </xf>
    <xf numFmtId="165" fontId="13" fillId="0" borderId="12" xfId="0" applyNumberFormat="1" applyFont="1" applyBorder="1"/>
    <xf numFmtId="165" fontId="9" fillId="0" borderId="13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 hidden="1"/>
    </xf>
    <xf numFmtId="1" fontId="9" fillId="0" borderId="15" xfId="0" applyNumberFormat="1" applyFont="1" applyBorder="1" applyProtection="1">
      <protection locked="0"/>
    </xf>
    <xf numFmtId="1" fontId="9" fillId="0" borderId="12" xfId="0" applyNumberFormat="1" applyFont="1" applyBorder="1" applyProtection="1">
      <protection locked="0"/>
    </xf>
    <xf numFmtId="165" fontId="9" fillId="0" borderId="11" xfId="0" applyNumberFormat="1" applyFont="1" applyBorder="1" applyProtection="1">
      <protection locked="0"/>
    </xf>
    <xf numFmtId="168" fontId="8" fillId="0" borderId="11" xfId="0" applyNumberFormat="1" applyFont="1" applyBorder="1" applyProtection="1"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zoomScaleNormal="100" workbookViewId="0"/>
  </sheetViews>
  <sheetFormatPr defaultRowHeight="12.75" x14ac:dyDescent="0.2"/>
  <cols>
    <col min="2" max="2" width="86.42578125" customWidth="1"/>
    <col min="3" max="3" width="20.7109375" style="3" customWidth="1"/>
    <col min="4" max="4" width="20.7109375" customWidth="1"/>
    <col min="5" max="5" width="18.42578125" style="3" bestFit="1" customWidth="1"/>
    <col min="6" max="6" width="11.28515625" bestFit="1" customWidth="1"/>
  </cols>
  <sheetData>
    <row r="1" spans="1:24" ht="33" x14ac:dyDescent="0.45">
      <c r="B1" s="1" t="s">
        <v>37</v>
      </c>
      <c r="C1" s="2"/>
      <c r="G1" s="4"/>
      <c r="H1" s="4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B2" s="6" t="s">
        <v>19</v>
      </c>
      <c r="C2"/>
      <c r="G2" s="4"/>
      <c r="H2" s="7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 x14ac:dyDescent="0.25">
      <c r="B3" s="16" t="s">
        <v>12</v>
      </c>
      <c r="C3"/>
      <c r="G3" s="4"/>
      <c r="H3" s="7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B4" s="8" t="s">
        <v>0</v>
      </c>
      <c r="C4"/>
      <c r="G4" s="4"/>
      <c r="H4" s="4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B5" s="9" t="s">
        <v>13</v>
      </c>
      <c r="C5"/>
      <c r="G5" s="4"/>
      <c r="H5" s="4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B6" s="9" t="s">
        <v>15</v>
      </c>
      <c r="C6"/>
      <c r="G6" s="4"/>
      <c r="H6" s="4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B7" s="9" t="s">
        <v>14</v>
      </c>
      <c r="C7"/>
      <c r="G7" s="4"/>
      <c r="H7" s="4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B8" s="9" t="s">
        <v>16</v>
      </c>
    </row>
    <row r="9" spans="1:24" ht="15.75" x14ac:dyDescent="0.25">
      <c r="B9" s="9" t="s">
        <v>18</v>
      </c>
    </row>
    <row r="10" spans="1:24" ht="15.75" x14ac:dyDescent="0.25">
      <c r="B10" s="9" t="s">
        <v>17</v>
      </c>
    </row>
    <row r="11" spans="1:24" ht="16.5" thickBot="1" x14ac:dyDescent="0.3">
      <c r="A11" s="10" t="s">
        <v>1</v>
      </c>
      <c r="B11" s="9"/>
    </row>
    <row r="12" spans="1:24" ht="36.6" customHeight="1" thickBot="1" x14ac:dyDescent="0.4">
      <c r="B12" s="11" t="s">
        <v>11</v>
      </c>
      <c r="C12" s="38" t="s">
        <v>31</v>
      </c>
      <c r="D12" s="29" t="s">
        <v>30</v>
      </c>
    </row>
    <row r="13" spans="1:24" ht="18" customHeight="1" x14ac:dyDescent="0.25">
      <c r="B13" s="19" t="s">
        <v>21</v>
      </c>
      <c r="C13" s="37">
        <f>+D13/0.305</f>
        <v>491.80327868852459</v>
      </c>
      <c r="D13" s="56">
        <v>150</v>
      </c>
    </row>
    <row r="14" spans="1:24" ht="18" customHeight="1" x14ac:dyDescent="0.25">
      <c r="B14" s="20" t="s">
        <v>22</v>
      </c>
      <c r="C14" s="24">
        <f>+D14/0.305</f>
        <v>39.344262295081968</v>
      </c>
      <c r="D14" s="57">
        <v>12</v>
      </c>
    </row>
    <row r="15" spans="1:24" ht="18" customHeight="1" x14ac:dyDescent="0.25">
      <c r="B15" s="20" t="s">
        <v>35</v>
      </c>
      <c r="C15" s="25">
        <f>+D15/1.7</f>
        <v>20000</v>
      </c>
      <c r="D15" s="31">
        <v>34000</v>
      </c>
    </row>
    <row r="16" spans="1:24" ht="18" hidden="1" customHeight="1" x14ac:dyDescent="0.25">
      <c r="B16" s="20"/>
      <c r="C16" s="26">
        <f>+C15*(-2.57*C18^2-0.97*C18+1.124)</f>
        <v>16669.348378696759</v>
      </c>
      <c r="D16" s="58" t="s">
        <v>4</v>
      </c>
      <c r="E16" s="13" t="s">
        <v>5</v>
      </c>
      <c r="F16" s="13"/>
      <c r="G16" s="13" t="s">
        <v>6</v>
      </c>
      <c r="H16" s="13" t="s">
        <v>7</v>
      </c>
      <c r="I16" s="13" t="s">
        <v>8</v>
      </c>
      <c r="J16" s="13" t="s">
        <v>9</v>
      </c>
      <c r="K16" s="13"/>
    </row>
    <row r="17" spans="2:11" ht="18" hidden="1" customHeight="1" x14ac:dyDescent="0.25">
      <c r="B17" s="21"/>
      <c r="C17" s="26"/>
      <c r="D17" s="58">
        <f>+C13*C14</f>
        <v>19349.637194302606</v>
      </c>
      <c r="E17" s="14">
        <f>+C16</f>
        <v>16669.348378696759</v>
      </c>
      <c r="F17" s="14">
        <f>+E17*1.7/60/60</f>
        <v>7.8716367343845803</v>
      </c>
      <c r="G17" s="14">
        <v>1.1839999999999999</v>
      </c>
      <c r="H17" s="14">
        <f>+C18*254</f>
        <v>50</v>
      </c>
      <c r="I17" s="14">
        <f>+F17*(G17/(2*H17))^0.5</f>
        <v>0.85652667918568359</v>
      </c>
      <c r="J17" s="14">
        <f>+I17/(0.305*0.305)</f>
        <v>9.2074891608243341</v>
      </c>
      <c r="K17" s="14">
        <f>+J17/(D17/1000)</f>
        <v>0.47584815510315764</v>
      </c>
    </row>
    <row r="18" spans="2:11" ht="18" customHeight="1" thickBot="1" x14ac:dyDescent="0.3">
      <c r="B18" s="22" t="s">
        <v>23</v>
      </c>
      <c r="C18" s="53">
        <f>+D18/254</f>
        <v>0.19685039370078741</v>
      </c>
      <c r="D18" s="59">
        <v>50</v>
      </c>
    </row>
    <row r="19" spans="2:11" ht="18" customHeight="1" x14ac:dyDescent="0.25">
      <c r="B19" s="23" t="s">
        <v>24</v>
      </c>
      <c r="C19" s="54">
        <f>+K17</f>
        <v>0.47584815510315764</v>
      </c>
      <c r="D19" s="55"/>
    </row>
    <row r="20" spans="2:11" ht="18" customHeight="1" thickBot="1" x14ac:dyDescent="0.3">
      <c r="B20" s="22" t="s">
        <v>28</v>
      </c>
      <c r="C20" s="27">
        <f>+ROUND((C13*C14*C19/1000),1)</f>
        <v>9.1999999999999993</v>
      </c>
      <c r="D20" s="28">
        <f>+C20*0.09292</f>
        <v>0.85486399999999996</v>
      </c>
      <c r="F20" s="3"/>
    </row>
    <row r="21" spans="2:11" ht="18" customHeight="1" x14ac:dyDescent="0.25">
      <c r="B21" s="9" t="s">
        <v>36</v>
      </c>
      <c r="C21" s="17"/>
      <c r="D21" s="18"/>
      <c r="F21" s="3"/>
    </row>
    <row r="22" spans="2:11" ht="18" customHeight="1" x14ac:dyDescent="0.25">
      <c r="B22" s="9" t="s">
        <v>20</v>
      </c>
      <c r="C22" s="17"/>
      <c r="D22" s="18"/>
      <c r="F22" s="3"/>
    </row>
    <row r="23" spans="2:11" ht="12" customHeight="1" thickBot="1" x14ac:dyDescent="0.3">
      <c r="C23"/>
      <c r="D23" s="18"/>
    </row>
    <row r="24" spans="2:11" ht="36.6" customHeight="1" thickBot="1" x14ac:dyDescent="0.4">
      <c r="B24" s="11" t="s">
        <v>2</v>
      </c>
      <c r="C24" s="29" t="s">
        <v>31</v>
      </c>
      <c r="D24" s="36" t="s">
        <v>30</v>
      </c>
    </row>
    <row r="25" spans="2:11" ht="18" customHeight="1" x14ac:dyDescent="0.25">
      <c r="B25" s="19" t="s">
        <v>25</v>
      </c>
      <c r="C25" s="30">
        <f>+D25/1.7</f>
        <v>20000</v>
      </c>
      <c r="D25" s="60">
        <v>34000</v>
      </c>
    </row>
    <row r="26" spans="2:11" ht="18" customHeight="1" x14ac:dyDescent="0.25">
      <c r="B26" s="20" t="s">
        <v>10</v>
      </c>
      <c r="C26" s="31">
        <v>40</v>
      </c>
      <c r="D26" s="57"/>
    </row>
    <row r="27" spans="2:11" ht="18" customHeight="1" x14ac:dyDescent="0.25">
      <c r="B27" s="20" t="s">
        <v>26</v>
      </c>
      <c r="C27" s="32">
        <f>+D27/2.54</f>
        <v>5.9055118110236222</v>
      </c>
      <c r="D27" s="57">
        <v>15</v>
      </c>
    </row>
    <row r="28" spans="2:11" ht="18" customHeight="1" thickBot="1" x14ac:dyDescent="0.3">
      <c r="B28" s="22" t="s">
        <v>27</v>
      </c>
      <c r="C28" s="62">
        <f>+D28/2.54</f>
        <v>47.244094488188978</v>
      </c>
      <c r="D28" s="61">
        <v>120</v>
      </c>
    </row>
    <row r="29" spans="2:11" ht="18" customHeight="1" x14ac:dyDescent="0.25">
      <c r="B29" s="41" t="s">
        <v>29</v>
      </c>
      <c r="C29" s="42">
        <f>+ROUND((C27/12*C28/12*C26),1)</f>
        <v>77.5</v>
      </c>
      <c r="D29" s="43">
        <f>+C29*0.09292</f>
        <v>7.2012999999999998</v>
      </c>
    </row>
    <row r="30" spans="2:11" ht="18" customHeight="1" thickBot="1" x14ac:dyDescent="0.3">
      <c r="B30" s="12"/>
      <c r="C30" s="44"/>
      <c r="D30" s="45"/>
    </row>
    <row r="31" spans="2:11" ht="18" customHeight="1" x14ac:dyDescent="0.25">
      <c r="B31" s="23" t="s">
        <v>32</v>
      </c>
      <c r="C31" s="40">
        <f>+C25/750</f>
        <v>26.666666666666668</v>
      </c>
      <c r="D31" s="39">
        <f>+C31*0.0929</f>
        <v>2.4773333333333332</v>
      </c>
    </row>
    <row r="32" spans="2:11" ht="18" customHeight="1" thickBot="1" x14ac:dyDescent="0.3">
      <c r="B32" s="22" t="s">
        <v>28</v>
      </c>
      <c r="C32" s="27">
        <f>+C20</f>
        <v>9.1999999999999993</v>
      </c>
      <c r="D32" s="33">
        <f t="shared" ref="D32:D33" si="0">+C32*0.0929</f>
        <v>0.85467999999999988</v>
      </c>
    </row>
    <row r="33" spans="2:4" ht="18" customHeight="1" thickBot="1" x14ac:dyDescent="0.3">
      <c r="B33" s="15" t="s">
        <v>33</v>
      </c>
      <c r="C33" s="46">
        <f>+IF((C31-C20)&lt;=0,0,(C31-C20))</f>
        <v>17.466666666666669</v>
      </c>
      <c r="D33" s="47">
        <f t="shared" si="0"/>
        <v>1.6226533333333335</v>
      </c>
    </row>
    <row r="34" spans="2:4" ht="18" customHeight="1" thickBot="1" x14ac:dyDescent="0.3">
      <c r="B34" s="50"/>
      <c r="C34" s="51"/>
      <c r="D34" s="52"/>
    </row>
    <row r="35" spans="2:4" ht="18" customHeight="1" x14ac:dyDescent="0.25">
      <c r="B35" s="23" t="s">
        <v>3</v>
      </c>
      <c r="C35" s="48">
        <f>+C33/C31</f>
        <v>0.65500000000000003</v>
      </c>
      <c r="D35" s="49">
        <f>+C35</f>
        <v>0.65500000000000003</v>
      </c>
    </row>
    <row r="36" spans="2:4" ht="18" customHeight="1" thickBot="1" x14ac:dyDescent="0.3">
      <c r="B36" s="22" t="s">
        <v>34</v>
      </c>
      <c r="C36" s="34">
        <f>+(C33/(C26*C28/12))*12</f>
        <v>1.3309600000000001</v>
      </c>
      <c r="D36" s="35">
        <f>+C36*2.54</f>
        <v>3.3806384000000005</v>
      </c>
    </row>
    <row r="39" spans="2:4" ht="15.75" x14ac:dyDescent="0.25">
      <c r="B39" s="9"/>
    </row>
    <row r="40" spans="2:4" ht="15.75" x14ac:dyDescent="0.25">
      <c r="B40" s="9"/>
    </row>
  </sheetData>
  <sheetProtection password="E972" sheet="1" objects="1" scenarios="1"/>
  <pageMargins left="0.7" right="0.7" top="0.75" bottom="0.75" header="0.3" footer="0.3"/>
  <pageSetup scale="6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CA88C37-54F4-414E-8CFD-725320134838}">
            <x14:iconSet iconSet="4TrafficLights" custom="1">
              <x14:cfvo type="percent">
                <xm:f>0</xm:f>
              </x14:cfvo>
              <x14:cfvo type="num">
                <xm:f>0.48</xm:f>
              </x14:cfvo>
              <x14:cfvo type="num">
                <xm:f>0.65</xm:f>
              </x14:cfvo>
              <x14:cfvo type="num">
                <xm:f>1.2</xm:f>
              </x14:cfvo>
              <x14:cfIcon iconSet="3Symbols2" iconId="2"/>
              <x14:cfIcon iconSet="3TrafficLights1" iconId="2"/>
              <x14:cfIcon iconSet="3TrafficLights1" iconId="1"/>
              <x14:cfIcon iconSet="3TrafficLights1" iconId="0"/>
            </x14:iconSet>
          </x14:cfRule>
          <xm:sqref>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Leakage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2014-05-23T11:28:03Z</cp:lastPrinted>
  <dcterms:created xsi:type="dcterms:W3CDTF">2014-05-19T17:42:04Z</dcterms:created>
  <dcterms:modified xsi:type="dcterms:W3CDTF">2014-10-16T13:49:34Z</dcterms:modified>
</cp:coreProperties>
</file>